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<sst xmlns="http://schemas.openxmlformats.org/spreadsheetml/2006/main" count="148" uniqueCount="127">
  <si>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</si>
  <si>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</si>
  <si>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</si>
  <si>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</si>
  <si>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</si>
  <si>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</si>
  <si>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</si>
  <si>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</si>
  <si>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</si>
  <si>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</si>
  <si>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</si>
  <si>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</si>
  <si>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</si>
  <si>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</si>
  <si>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</si>
  <si>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</si>
  <si>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</si>
  <si>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</si>
  <si>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</si>
  <si>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</si>
  <si>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</si>
  <si>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</si>
  <si>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</si>
  <si>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</si>
  <si>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</si>
  <si>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</si>
  <si>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</si>
  <si>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</si>
  <si>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</si>
  <si>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</si>
  <si>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</si>
  <si>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</si>
  <si>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</si>
  <si>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</si>
  <si>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</si>
  <si>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</si>
  <si>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</si>
  <si>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</si>
  <si>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</si>
  <si>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</si>
  <si>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</si>
  <si>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</si>
  <si>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</si>
  <si>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</si>
  <si>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</si>
  <si>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</si>
  <si>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</si>
  <si>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</si>
  <si>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</si>
  <si>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</si>
  <si>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</si>
  <si>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</si>
  <si>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</si>
  <si>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</si>
  <si>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</si>
  <si>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</si>
  <si>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</si>
  <si>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</si>
  <si>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</si>
  <si>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</si>
  <si>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</si>
  <si>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</si>
  <si>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</si>
  <si>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</si>
  <si>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</si>
  <si>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</si>
  <si>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</si>
  <si>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</si>
  <si>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</si>
  <si>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</si>
  <si>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</si>
  <si>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</si>
  <si>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</si>
  <si>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</si>
  <si>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</si>
  <si>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</si>
  <si>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</si>
  <si>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</si>
  <si>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</si>
  <si>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</si>
  <si>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</si>
  <si>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</si>
  <si>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</si>
  <si>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</si>
  <si>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</si>
  <si>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</si>
  <si>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</si>
  <si>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</si>
  <si>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</si>
  <si>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</si>
  <si>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</si>
  <si>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</si>
  <si>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</si>
  <si>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</si>
  <si>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</si>
  <si>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</si>
  <si>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</si>
  <si>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</si>
  <si>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</si>
  <si>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</si>
  <si>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</si>
  <si>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</si>
  <si>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</si>
  <si>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</si>
  <si>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</si>
  <si>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</si>
  <si>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</si>
  <si>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</si>
  <si>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</si>
  <si>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</si>
  <si>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</si>
  <si>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</si>
  <si>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</si>
  <si>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</si>
  <si>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</si>
  <si>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Установка почтовых ящиков</t>
  </si>
  <si>
    <t>Ремонт м/швов</t>
  </si>
  <si>
    <t>Ремонт подъездов  1 шт.</t>
  </si>
  <si>
    <t>План работ и услуг по содержанию и ремонту общего имущества МКД на 2021 год по адресу:                                                                           Кавалерийская,11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</si>
  <si>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</si>
  <si>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</si>
  <si>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Замена стеклопакета 6-ой п-д</t>
  </si>
  <si>
    <t>Ремонт козырька п-д №3</t>
  </si>
  <si>
    <t>Устройство парковки</t>
  </si>
  <si>
    <t>Ориентировочный остаток денежных средств с 2020г.</t>
  </si>
  <si>
    <t>Ремонт цоколя (покраска)</t>
  </si>
  <si>
    <t>Прочие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</si>
</sst>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G44" sqref="G44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3" t="s">
        <v>118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112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5780.4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40"/>
      <c r="D8" s="141"/>
      <c r="E8" s="142"/>
    </row>
    <row r="9" spans="2:5" ht="19.5">
      <c r="B9" s="71" t="s">
        <v>89</v>
      </c>
      <c r="C9" s="72">
        <v>389942.79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76560</v>
      </c>
      <c r="D11" s="63"/>
      <c r="E11" s="46"/>
    </row>
    <row r="12" spans="2:5" ht="18.75">
      <c r="B12" s="75" t="s">
        <v>87</v>
      </c>
      <c r="C12" s="105">
        <f>C6*C10*12</f>
        <v>658965.6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26821.055999999997</v>
      </c>
      <c r="D17" s="15">
        <v>4.64</v>
      </c>
      <c r="E17" s="15">
        <f>C17*12</f>
        <v>321852.67199999996</v>
      </c>
    </row>
    <row r="18" spans="1:5" ht="18.75">
      <c r="A18" s="79" t="s">
        <v>10</v>
      </c>
      <c r="B18" s="18" t="s">
        <v>11</v>
      </c>
      <c r="C18" s="15">
        <f>0.67*C6</f>
        <v>3872.868</v>
      </c>
      <c r="D18" s="15">
        <v>0.67</v>
      </c>
      <c r="E18" s="15">
        <f>C18*12</f>
        <v>46474.416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0.2335478513597675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105</v>
      </c>
      <c r="D21" s="54">
        <f>C21/C6</f>
        <v>0.01816483288353747</v>
      </c>
      <c r="E21" s="15">
        <f>C7*1</f>
        <v>1260</v>
      </c>
    </row>
    <row r="22" spans="1:5" ht="18.75">
      <c r="A22" s="87" t="s">
        <v>45</v>
      </c>
      <c r="B22" s="1" t="s">
        <v>85</v>
      </c>
      <c r="C22" s="15">
        <f>E22/12</f>
        <v>220.5</v>
      </c>
      <c r="D22" s="54">
        <f>C22/C6</f>
        <v>0.038146149055428694</v>
      </c>
      <c r="E22" s="15">
        <f>C7*2.1</f>
        <v>2646</v>
      </c>
    </row>
    <row r="23" spans="1:5" s="88" customFormat="1" ht="18.75">
      <c r="A23" s="87" t="s">
        <v>93</v>
      </c>
      <c r="B23" s="1" t="s">
        <v>37</v>
      </c>
      <c r="C23" s="15">
        <f>C12*12%/12</f>
        <v>6589.655999999999</v>
      </c>
      <c r="D23" s="15">
        <f>C23/C6</f>
        <v>1.14</v>
      </c>
      <c r="E23" s="3">
        <f>C12*12%</f>
        <v>79075.87199999999</v>
      </c>
    </row>
    <row r="24" spans="1:5" ht="37.5">
      <c r="A24" s="87" t="s">
        <v>94</v>
      </c>
      <c r="B24" s="1" t="s">
        <v>83</v>
      </c>
      <c r="C24" s="15">
        <f>C12*0.9%/12</f>
        <v>494.22420000000005</v>
      </c>
      <c r="D24" s="15">
        <f>C24/C6</f>
        <v>0.08550000000000002</v>
      </c>
      <c r="E24" s="3">
        <f>C12*0.9%</f>
        <v>5930.6904</v>
      </c>
    </row>
    <row r="25" spans="1:5" s="88" customFormat="1" ht="18.75">
      <c r="A25" s="87" t="s">
        <v>95</v>
      </c>
      <c r="B25" s="1" t="s">
        <v>84</v>
      </c>
      <c r="C25" s="15">
        <f>C12*2.5%/12</f>
        <v>1372.845</v>
      </c>
      <c r="D25" s="15">
        <f>C25/C6</f>
        <v>0.23750000000000002</v>
      </c>
      <c r="E25" s="3">
        <f>C25*12</f>
        <v>16474.14</v>
      </c>
    </row>
    <row r="26" spans="1:5" s="90" customFormat="1" ht="18.75">
      <c r="A26" s="87" t="s">
        <v>96</v>
      </c>
      <c r="B26" s="48" t="s">
        <v>92</v>
      </c>
      <c r="C26" s="49">
        <f>E26/12</f>
        <v>324.952325</v>
      </c>
      <c r="D26" s="49">
        <f>E26/C6/12</f>
        <v>0.05621623503563767</v>
      </c>
      <c r="E26" s="50">
        <f>C9*1%</f>
        <v>3899.4278999999997</v>
      </c>
    </row>
    <row r="27" spans="1:5" s="92" customFormat="1" ht="18.75">
      <c r="A27" s="91"/>
      <c r="B27" s="63" t="s">
        <v>106</v>
      </c>
      <c r="C27" s="14">
        <f>SUM(C17:C26)</f>
        <v>41151.10152499999</v>
      </c>
      <c r="D27" s="14">
        <f>SUM(D17:D26)</f>
        <v>7.119075068334371</v>
      </c>
      <c r="E27" s="14">
        <f>SUM(E17:E26)</f>
        <v>493813.2183</v>
      </c>
    </row>
    <row r="28" spans="1:5" ht="37.5">
      <c r="A28" s="87"/>
      <c r="B28" s="110" t="s">
        <v>91</v>
      </c>
      <c r="C28" s="111">
        <f>E28/12</f>
        <v>13762.698474999997</v>
      </c>
      <c r="D28" s="111">
        <f>C28/C6</f>
        <v>2.3809249316656285</v>
      </c>
      <c r="E28" s="111">
        <f>C12-E27</f>
        <v>165152.38169999997</v>
      </c>
    </row>
    <row r="29" spans="1:5" ht="18.75">
      <c r="A29" s="89" t="s">
        <v>97</v>
      </c>
      <c r="B29" s="48" t="s">
        <v>117</v>
      </c>
      <c r="C29" s="15">
        <f aca="true" t="shared" si="0" ref="C29:C42">E29/12</f>
        <v>4583.333333333333</v>
      </c>
      <c r="D29" s="54">
        <f>C29/C6</f>
        <v>0.7929093719004452</v>
      </c>
      <c r="E29" s="50">
        <v>55000</v>
      </c>
    </row>
    <row r="30" spans="1:5" ht="18.75">
      <c r="A30" s="89" t="s">
        <v>98</v>
      </c>
      <c r="B30" s="48" t="s">
        <v>115</v>
      </c>
      <c r="C30" s="15">
        <f t="shared" si="0"/>
        <v>1133.3333333333333</v>
      </c>
      <c r="D30" s="54">
        <f>C30/C6</f>
        <v>0.19606486286992827</v>
      </c>
      <c r="E30" s="15">
        <v>13600</v>
      </c>
    </row>
    <row r="31" spans="1:5" ht="18.75">
      <c r="A31" s="89" t="s">
        <v>99</v>
      </c>
      <c r="B31" s="48" t="s">
        <v>121</v>
      </c>
      <c r="C31" s="49">
        <f t="shared" si="0"/>
        <v>350</v>
      </c>
      <c r="D31" s="54">
        <f>C31/C6</f>
        <v>0.06054944294512491</v>
      </c>
      <c r="E31" s="50">
        <v>4200</v>
      </c>
    </row>
    <row r="32" spans="1:5" ht="18.75">
      <c r="A32" s="89" t="s">
        <v>100</v>
      </c>
      <c r="B32" s="48" t="s">
        <v>113</v>
      </c>
      <c r="C32" s="49">
        <f t="shared" si="0"/>
        <v>1333.3333333333333</v>
      </c>
      <c r="D32" s="54">
        <f>C32/C6</f>
        <v>0.2306645445528568</v>
      </c>
      <c r="E32" s="50">
        <v>16000</v>
      </c>
    </row>
    <row r="33" spans="1:5" ht="18.75">
      <c r="A33" s="89" t="s">
        <v>101</v>
      </c>
      <c r="B33" s="48" t="s">
        <v>116</v>
      </c>
      <c r="C33" s="49">
        <f t="shared" si="0"/>
        <v>1958.3333333333333</v>
      </c>
      <c r="D33" s="54">
        <f>C33/C6</f>
        <v>0.3387885498120084</v>
      </c>
      <c r="E33" s="50">
        <v>23500</v>
      </c>
    </row>
    <row r="34" spans="1:5" ht="18.75">
      <c r="A34" s="89" t="s">
        <v>102</v>
      </c>
      <c r="B34" s="1" t="s">
        <v>122</v>
      </c>
      <c r="C34" s="49">
        <f t="shared" si="0"/>
        <v>250</v>
      </c>
      <c r="D34" s="54">
        <f>C34/C6</f>
        <v>0.04324960210366065</v>
      </c>
      <c r="E34" s="3">
        <v>3000</v>
      </c>
    </row>
    <row r="35" spans="1:5" ht="18.75">
      <c r="A35" s="89" t="s">
        <v>103</v>
      </c>
      <c r="B35" s="1" t="s">
        <v>123</v>
      </c>
      <c r="C35" s="49">
        <f t="shared" si="0"/>
        <v>4166.666666666667</v>
      </c>
      <c r="D35" s="54">
        <f>C35/C6</f>
        <v>0.7208267017276775</v>
      </c>
      <c r="E35" s="3">
        <v>50000</v>
      </c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13775</v>
      </c>
      <c r="D43" s="14">
        <f>SUM(D29:D42)</f>
        <v>2.3830530759117017</v>
      </c>
      <c r="E43" s="14">
        <f>SUM(E29:E40)</f>
        <v>165300</v>
      </c>
      <c r="F43" s="100"/>
    </row>
    <row r="44" spans="1:5" ht="18" customHeight="1">
      <c r="A44" s="18"/>
      <c r="B44" s="112" t="s">
        <v>124</v>
      </c>
      <c r="C44" s="108"/>
      <c r="D44" s="108"/>
      <c r="E44" s="109">
        <v>213691.98</v>
      </c>
    </row>
    <row r="45" spans="1:5" ht="18" customHeight="1">
      <c r="A45" s="18"/>
      <c r="B45" s="18" t="s">
        <v>125</v>
      </c>
      <c r="C45" s="15"/>
      <c r="D45" s="15"/>
      <c r="E45" s="23">
        <v>60000</v>
      </c>
    </row>
    <row r="46" spans="1:5" ht="18" customHeight="1">
      <c r="A46" s="18"/>
      <c r="B46" s="18" t="s">
        <v>126</v>
      </c>
      <c r="C46" s="15"/>
      <c r="D46" s="15"/>
      <c r="E46" s="23">
        <v>153691.98</v>
      </c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119</v>
      </c>
      <c r="C48" s="148"/>
      <c r="D48" s="101">
        <f>D27+D43</f>
        <v>9.502128144246072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7250</v>
      </c>
      <c r="D50" s="103">
        <f>C50/100*88</f>
        <v>6380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120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/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2020-11-23T08:41:21Z</dcterms:modified>
  <cp:category/>
  <cp:version/>
  <cp:contentType/>
  <cp:contentStatus/>
</cp:coreProperties>
</file>